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pes\Downloads\"/>
    </mc:Choice>
  </mc:AlternateContent>
  <xr:revisionPtr revIDLastSave="0" documentId="13_ncr:1_{A5E335B6-32B5-4FFF-BE91-576AA7C89C0E}" xr6:coauthVersionLast="47" xr6:coauthVersionMax="47" xr10:uidLastSave="{00000000-0000-0000-0000-000000000000}"/>
  <bookViews>
    <workbookView xWindow="-120" yWindow="-120" windowWidth="20730" windowHeight="11160" xr2:uid="{F1ECC294-5FC5-470D-9CE3-8787DECE45A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3" i="1" l="1"/>
  <c r="B132" i="1"/>
  <c r="B131" i="1"/>
  <c r="B130" i="1"/>
  <c r="B129" i="1"/>
  <c r="B128" i="1"/>
  <c r="B123" i="1"/>
  <c r="B122" i="1"/>
  <c r="B121" i="1"/>
  <c r="B120" i="1"/>
  <c r="B119" i="1"/>
  <c r="B118" i="1"/>
  <c r="B113" i="1"/>
  <c r="B112" i="1"/>
  <c r="B111" i="1"/>
  <c r="B110" i="1"/>
  <c r="B109" i="1"/>
  <c r="B108" i="1"/>
  <c r="B103" i="1"/>
  <c r="B102" i="1"/>
  <c r="B101" i="1"/>
  <c r="B100" i="1"/>
  <c r="B99" i="1"/>
  <c r="B98" i="1"/>
  <c r="B93" i="1"/>
  <c r="B92" i="1"/>
  <c r="B91" i="1"/>
  <c r="B90" i="1"/>
  <c r="B89" i="1"/>
  <c r="B88" i="1"/>
  <c r="B83" i="1"/>
  <c r="B82" i="1"/>
  <c r="B81" i="1"/>
  <c r="B80" i="1"/>
  <c r="B79" i="1"/>
  <c r="B78" i="1"/>
  <c r="B73" i="1"/>
  <c r="B72" i="1"/>
  <c r="B71" i="1"/>
  <c r="B70" i="1"/>
  <c r="B69" i="1"/>
  <c r="B68" i="1"/>
  <c r="B63" i="1"/>
  <c r="B62" i="1"/>
  <c r="B61" i="1"/>
  <c r="B60" i="1"/>
  <c r="B59" i="1"/>
  <c r="B58" i="1"/>
  <c r="B53" i="1"/>
  <c r="B52" i="1"/>
  <c r="B51" i="1"/>
  <c r="B50" i="1"/>
  <c r="B49" i="1"/>
  <c r="B48" i="1"/>
  <c r="B43" i="1"/>
  <c r="B42" i="1"/>
  <c r="B41" i="1"/>
  <c r="B40" i="1"/>
  <c r="B39" i="1"/>
  <c r="B38" i="1"/>
  <c r="B33" i="1"/>
  <c r="B32" i="1"/>
  <c r="B31" i="1"/>
  <c r="B30" i="1"/>
  <c r="B29" i="1"/>
  <c r="B28" i="1"/>
  <c r="B23" i="1"/>
  <c r="B22" i="1"/>
  <c r="B21" i="1"/>
  <c r="B20" i="1"/>
  <c r="B19" i="1"/>
  <c r="B18" i="1"/>
  <c r="B13" i="1"/>
  <c r="B12" i="1"/>
  <c r="B11" i="1"/>
  <c r="B10" i="1"/>
  <c r="B9" i="1"/>
  <c r="B8" i="1"/>
  <c r="F133" i="1"/>
  <c r="F132" i="1"/>
  <c r="F131" i="1"/>
  <c r="F130" i="1"/>
  <c r="F128" i="1"/>
  <c r="F123" i="1"/>
  <c r="F122" i="1"/>
  <c r="F121" i="1"/>
  <c r="F120" i="1"/>
  <c r="F118" i="1"/>
  <c r="F113" i="1"/>
  <c r="F112" i="1"/>
  <c r="F111" i="1"/>
  <c r="F110" i="1"/>
  <c r="F108" i="1"/>
  <c r="F103" i="1"/>
  <c r="F102" i="1"/>
  <c r="F101" i="1"/>
  <c r="F100" i="1"/>
  <c r="F98" i="1"/>
  <c r="F93" i="1"/>
  <c r="F92" i="1"/>
  <c r="F91" i="1"/>
  <c r="F90" i="1"/>
  <c r="F88" i="1"/>
  <c r="F83" i="1"/>
  <c r="F82" i="1"/>
  <c r="F81" i="1"/>
  <c r="F80" i="1"/>
  <c r="F78" i="1"/>
  <c r="F73" i="1"/>
  <c r="F72" i="1"/>
  <c r="F71" i="1"/>
  <c r="F70" i="1"/>
  <c r="F69" i="1"/>
  <c r="F68" i="1"/>
  <c r="F63" i="1"/>
  <c r="F62" i="1"/>
  <c r="F61" i="1"/>
  <c r="F60" i="1"/>
  <c r="F58" i="1"/>
  <c r="F53" i="1"/>
  <c r="F52" i="1"/>
  <c r="F51" i="1"/>
  <c r="F50" i="1"/>
  <c r="F48" i="1"/>
  <c r="F43" i="1"/>
  <c r="F42" i="1"/>
  <c r="F41" i="1"/>
  <c r="F38" i="1"/>
  <c r="F33" i="1"/>
  <c r="F32" i="1"/>
  <c r="F31" i="1"/>
  <c r="F30" i="1"/>
  <c r="F28" i="1"/>
  <c r="F23" i="1"/>
  <c r="F22" i="1"/>
  <c r="F20" i="1"/>
  <c r="F18" i="1"/>
  <c r="F13" i="1"/>
  <c r="F12" i="1"/>
  <c r="F11" i="1"/>
  <c r="F10" i="1"/>
  <c r="F8" i="1"/>
  <c r="F21" i="1"/>
  <c r="F3" i="1"/>
  <c r="F9" i="1"/>
  <c r="F19" i="1"/>
  <c r="F29" i="1"/>
  <c r="F39" i="1"/>
  <c r="F40" i="1"/>
  <c r="F49" i="1"/>
  <c r="F59" i="1"/>
  <c r="F79" i="1"/>
  <c r="F89" i="1"/>
  <c r="F99" i="1"/>
  <c r="F109" i="1"/>
  <c r="F119" i="1"/>
  <c r="F129" i="1"/>
  <c r="C127" i="1" l="1"/>
  <c r="B134" i="1"/>
  <c r="B114" i="1"/>
  <c r="C117" i="1"/>
  <c r="B124" i="1"/>
  <c r="C107" i="1"/>
  <c r="C97" i="1"/>
  <c r="B104" i="1"/>
  <c r="B84" i="1"/>
  <c r="B94" i="1"/>
  <c r="C87" i="1"/>
  <c r="C77" i="1"/>
  <c r="B74" i="1"/>
  <c r="C67" i="1"/>
  <c r="B64" i="1"/>
  <c r="C57" i="1"/>
  <c r="C47" i="1"/>
  <c r="B54" i="1"/>
  <c r="B44" i="1"/>
  <c r="C27" i="1"/>
  <c r="C28" i="1" s="1"/>
  <c r="C29" i="1" s="1"/>
  <c r="C30" i="1" s="1"/>
  <c r="C31" i="1" s="1"/>
  <c r="C32" i="1" s="1"/>
  <c r="C33" i="1" s="1"/>
  <c r="C34" i="1" s="1"/>
  <c r="B34" i="1"/>
  <c r="C37" i="1"/>
  <c r="B24" i="1"/>
  <c r="C17" i="1"/>
  <c r="F47" i="1"/>
  <c r="F127" i="1"/>
  <c r="F97" i="1"/>
  <c r="B14" i="1"/>
  <c r="F87" i="1"/>
  <c r="F107" i="1"/>
  <c r="F17" i="1"/>
  <c r="F37" i="1"/>
  <c r="F117" i="1"/>
  <c r="C7" i="1"/>
  <c r="C8" i="1" s="1"/>
  <c r="C9" i="1" s="1"/>
  <c r="C10" i="1" s="1"/>
  <c r="C11" i="1" s="1"/>
  <c r="C12" i="1" s="1"/>
  <c r="C13" i="1" s="1"/>
  <c r="D13" i="1" s="1"/>
  <c r="F57" i="1"/>
  <c r="F27" i="1"/>
  <c r="F67" i="1"/>
  <c r="F134" i="1"/>
  <c r="F77" i="1"/>
  <c r="B27" i="1"/>
  <c r="D34" i="1" l="1"/>
  <c r="D30" i="1"/>
  <c r="D31" i="1"/>
  <c r="D29" i="1"/>
  <c r="D33" i="1"/>
  <c r="D32" i="1"/>
  <c r="D12" i="1"/>
  <c r="D8" i="1"/>
  <c r="D11" i="1"/>
  <c r="D10" i="1"/>
  <c r="D9" i="1"/>
  <c r="C14" i="1"/>
  <c r="D14" i="1" s="1"/>
  <c r="E14" i="1" l="1"/>
  <c r="C18" i="1"/>
  <c r="C19" i="1" l="1"/>
  <c r="D19" i="1" s="1"/>
  <c r="D18" i="1"/>
  <c r="C20" i="1" l="1"/>
  <c r="D20" i="1" s="1"/>
  <c r="C21" i="1" l="1"/>
  <c r="D21" i="1" s="1"/>
  <c r="C22" i="1" l="1"/>
  <c r="D22" i="1" s="1"/>
  <c r="C23" i="1" l="1"/>
  <c r="C24" i="1" l="1"/>
  <c r="D24" i="1" s="1"/>
  <c r="E24" i="1" s="1"/>
  <c r="D23" i="1"/>
  <c r="D28" i="1" l="1"/>
  <c r="E34" i="1" s="1"/>
  <c r="C38" i="1" l="1"/>
  <c r="C39" i="1" l="1"/>
  <c r="D39" i="1" s="1"/>
  <c r="D38" i="1"/>
  <c r="C40" i="1" l="1"/>
  <c r="D40" i="1" s="1"/>
  <c r="C41" i="1" l="1"/>
  <c r="D41" i="1" s="1"/>
  <c r="C42" i="1" l="1"/>
  <c r="D42" i="1" s="1"/>
  <c r="C43" i="1" l="1"/>
  <c r="C44" i="1" l="1"/>
  <c r="D44" i="1" s="1"/>
  <c r="E44" i="1" s="1"/>
  <c r="D43" i="1"/>
  <c r="C48" i="1" l="1"/>
  <c r="C49" i="1" l="1"/>
  <c r="D48" i="1"/>
  <c r="C50" i="1" l="1"/>
  <c r="D49" i="1"/>
  <c r="C51" i="1" l="1"/>
  <c r="D50" i="1"/>
  <c r="C52" i="1" l="1"/>
  <c r="D51" i="1"/>
  <c r="C53" i="1" l="1"/>
  <c r="C54" i="1" s="1"/>
  <c r="D54" i="1" s="1"/>
  <c r="E54" i="1" s="1"/>
  <c r="D52" i="1"/>
  <c r="D53" i="1" l="1"/>
  <c r="C58" i="1" l="1"/>
  <c r="C59" i="1" l="1"/>
  <c r="D58" i="1"/>
  <c r="C60" i="1" l="1"/>
  <c r="D59" i="1"/>
  <c r="C61" i="1" l="1"/>
  <c r="D60" i="1"/>
  <c r="C62" i="1" l="1"/>
  <c r="D61" i="1"/>
  <c r="C63" i="1" l="1"/>
  <c r="C64" i="1" s="1"/>
  <c r="D64" i="1" s="1"/>
  <c r="E64" i="1" s="1"/>
  <c r="D62" i="1"/>
  <c r="D63" i="1" l="1"/>
  <c r="C68" i="1" l="1"/>
  <c r="D67" i="1"/>
  <c r="C69" i="1" l="1"/>
  <c r="D68" i="1"/>
  <c r="C70" i="1" l="1"/>
  <c r="D69" i="1"/>
  <c r="C71" i="1" l="1"/>
  <c r="D70" i="1"/>
  <c r="C72" i="1" l="1"/>
  <c r="D71" i="1"/>
  <c r="C73" i="1" l="1"/>
  <c r="C74" i="1" s="1"/>
  <c r="D74" i="1" s="1"/>
  <c r="E74" i="1" s="1"/>
  <c r="D72" i="1"/>
  <c r="D73" i="1" l="1"/>
  <c r="C78" i="1" l="1"/>
  <c r="C79" i="1" l="1"/>
  <c r="D78" i="1"/>
  <c r="C80" i="1" l="1"/>
  <c r="D79" i="1"/>
  <c r="C81" i="1" l="1"/>
  <c r="D80" i="1"/>
  <c r="C82" i="1" l="1"/>
  <c r="D81" i="1"/>
  <c r="C83" i="1" l="1"/>
  <c r="C84" i="1" s="1"/>
  <c r="D84" i="1" s="1"/>
  <c r="E84" i="1" s="1"/>
  <c r="D82" i="1"/>
  <c r="D83" i="1" l="1"/>
  <c r="C88" i="1" l="1"/>
  <c r="C89" i="1" l="1"/>
  <c r="D89" i="1" s="1"/>
  <c r="D88" i="1"/>
  <c r="C90" i="1" l="1"/>
  <c r="D90" i="1" s="1"/>
  <c r="C91" i="1" l="1"/>
  <c r="D91" i="1" s="1"/>
  <c r="C92" i="1" l="1"/>
  <c r="D92" i="1" s="1"/>
  <c r="C93" i="1" l="1"/>
  <c r="C94" i="1" l="1"/>
  <c r="D94" i="1" s="1"/>
  <c r="E94" i="1" s="1"/>
  <c r="D93" i="1"/>
  <c r="C98" i="1" l="1"/>
  <c r="D97" i="1"/>
  <c r="C99" i="1" l="1"/>
  <c r="D98" i="1"/>
  <c r="C100" i="1" l="1"/>
  <c r="D99" i="1"/>
  <c r="C101" i="1" l="1"/>
  <c r="D100" i="1"/>
  <c r="C102" i="1" l="1"/>
  <c r="D101" i="1"/>
  <c r="C103" i="1" l="1"/>
  <c r="C104" i="1" s="1"/>
  <c r="D104" i="1" s="1"/>
  <c r="E104" i="1" s="1"/>
  <c r="D102" i="1"/>
  <c r="D103" i="1" l="1"/>
  <c r="C108" i="1" l="1"/>
  <c r="D107" i="1"/>
  <c r="C109" i="1" l="1"/>
  <c r="D108" i="1"/>
  <c r="C110" i="1" l="1"/>
  <c r="D109" i="1"/>
  <c r="C111" i="1" l="1"/>
  <c r="D110" i="1"/>
  <c r="C112" i="1" l="1"/>
  <c r="D111" i="1"/>
  <c r="C113" i="1" l="1"/>
  <c r="C114" i="1" s="1"/>
  <c r="D114" i="1" s="1"/>
  <c r="E114" i="1" s="1"/>
  <c r="D112" i="1"/>
  <c r="D113" i="1" l="1"/>
  <c r="C118" i="1" l="1"/>
  <c r="C119" i="1" l="1"/>
  <c r="D118" i="1"/>
  <c r="C120" i="1" l="1"/>
  <c r="D119" i="1"/>
  <c r="C121" i="1" l="1"/>
  <c r="D120" i="1"/>
  <c r="C122" i="1" l="1"/>
  <c r="D121" i="1"/>
  <c r="C123" i="1" l="1"/>
  <c r="C124" i="1" s="1"/>
  <c r="D124" i="1" s="1"/>
  <c r="E124" i="1" s="1"/>
  <c r="D122" i="1"/>
  <c r="D123" i="1" l="1"/>
  <c r="C128" i="1" l="1"/>
  <c r="C129" i="1" l="1"/>
  <c r="D128" i="1"/>
  <c r="C130" i="1" l="1"/>
  <c r="D129" i="1"/>
  <c r="C131" i="1" l="1"/>
  <c r="D130" i="1"/>
  <c r="C132" i="1" l="1"/>
  <c r="D131" i="1"/>
  <c r="C133" i="1" l="1"/>
  <c r="D132" i="1"/>
  <c r="C134" i="1" l="1"/>
  <c r="D134" i="1" s="1"/>
  <c r="E134" i="1" s="1"/>
  <c r="D133" i="1"/>
</calcChain>
</file>

<file path=xl/sharedStrings.xml><?xml version="1.0" encoding="utf-8"?>
<sst xmlns="http://schemas.openxmlformats.org/spreadsheetml/2006/main" count="73" uniqueCount="23">
  <si>
    <t>2.1</t>
  </si>
  <si>
    <t>2.2</t>
  </si>
  <si>
    <t>2.3</t>
  </si>
  <si>
    <t>2.4</t>
  </si>
  <si>
    <t>votos</t>
  </si>
  <si>
    <t>votantes</t>
  </si>
  <si>
    <t xml:space="preserve">total </t>
  </si>
  <si>
    <t>porcentagem</t>
  </si>
  <si>
    <t>número</t>
  </si>
  <si>
    <t>total</t>
  </si>
  <si>
    <t>1- Avaliação para promoção e recebimento de prêmios (quesitos subjetivos e objetivos):</t>
  </si>
  <si>
    <t xml:space="preserve">2- Avaliação dos Alunos para promoção e recebimento de prêmios </t>
  </si>
  <si>
    <t xml:space="preserve">3- Sistemática de Avaliação como um todo (incluindo fórmulas adotadas): </t>
  </si>
  <si>
    <t>4 - Quinquênios/Triênios:</t>
  </si>
  <si>
    <t>5- Referência às "Metodologias Ativas":</t>
  </si>
  <si>
    <t>6- Trabalho Discente Efetivo:</t>
  </si>
  <si>
    <t>7- Prioridade no Aproveitamento dos professores na alocação de aulas:</t>
  </si>
  <si>
    <t>8- Processo para admissão de novos professores:</t>
  </si>
  <si>
    <t>9- "Comissão permanente do Corpo Docente":</t>
  </si>
  <si>
    <r>
      <t xml:space="preserve">10- Tratamentos dos professores </t>
    </r>
    <r>
      <rPr>
        <b/>
        <i/>
        <sz val="11"/>
        <color theme="1"/>
        <rFont val="Calibri"/>
        <family val="2"/>
        <scheme val="minor"/>
      </rPr>
      <t>Sêniors</t>
    </r>
    <r>
      <rPr>
        <b/>
        <sz val="11"/>
        <color theme="1"/>
        <rFont val="Calibri"/>
        <family val="2"/>
        <scheme val="minor"/>
      </rPr>
      <t>:</t>
    </r>
  </si>
  <si>
    <t>11- Referências aos "Termos de Ajuste de Carga Horária":</t>
  </si>
  <si>
    <t>12- Rescisão Parcial:</t>
  </si>
  <si>
    <t>13- Solução de litígios por câmara de arbitramento: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</si>
</sst>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0" fillId="2" borderId="9" xfId="0" applyFill="1" applyBorder="1"/>
    <xf numFmtId="0" fontId="1" fillId="2" borderId="8" xfId="0" applyFon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8" xfId="0" applyBorder="1" applyAlignment="1">
      <alignment horizontal="right"/>
    </xf>
    <xf numFmtId="4" fontId="0" fillId="0" borderId="0" xfId="0" applyNumberFormat="1"/>
    <xf numFmtId="10" fontId="0" fillId="0" borderId="0" xfId="0" applyNumberFormat="1"/>
    <xf numFmtId="10" fontId="0" fillId="0" borderId="1" xfId="0" applyNumberFormat="1" applyBorder="1"/>
    <xf numFmtId="0" fontId="0" fillId="0" borderId="11" xfId="0" applyBorder="1" applyAlignment="1">
      <alignment horizontal="center"/>
    </xf>
    <xf numFmtId="10" fontId="1" fillId="2" borderId="1" xfId="0" applyNumberFormat="1" applyFont="1" applyFill="1" applyBorder="1"/>
    <xf numFmtId="10" fontId="1" fillId="0" borderId="1" xfId="0" applyNumberFormat="1" applyFont="1" applyBorder="1"/>
    <xf numFmtId="0" fontId="0" fillId="3" borderId="8" xfId="0" applyFill="1" applyBorder="1" applyAlignment="1">
      <alignment horizontal="right"/>
    </xf>
    <xf numFmtId="0" fontId="0" fillId="3" borderId="1" xfId="0" applyFill="1" applyBorder="1"/>
    <xf numFmtId="0" fontId="0" fillId="3" borderId="9" xfId="0" applyFill="1" applyBorder="1" applyAlignment="1">
      <alignment horizontal="center"/>
    </xf>
    <xf numFmtId="10" fontId="1" fillId="3" borderId="1" xfId="0" applyNumberFormat="1" applyFont="1" applyFill="1" applyBorder="1"/>
    <xf numFmtId="0" fontId="0" fillId="3" borderId="9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10" fontId="1" fillId="0" borderId="10" xfId="0" applyNumberFormat="1" applyFont="1" applyBorder="1"/>
    <xf numFmtId="10" fontId="0" fillId="3" borderId="0" xfId="0" applyNumberFormat="1" applyFill="1"/>
    <xf numFmtId="10" fontId="0" fillId="3" borderId="1" xfId="0" applyNumberFormat="1" applyFill="1" applyBorder="1"/>
    <xf numFmtId="0" fontId="0" fillId="3" borderId="0" xfId="0" applyFill="1"/>
    <xf numFmtId="10" fontId="1" fillId="3" borderId="10" xfId="0" applyNumberFormat="1" applyFont="1" applyFill="1" applyBorder="1"/>
    <xf numFmtId="0" fontId="0" fillId="3" borderId="8" xfId="0" applyFill="1" applyBorder="1"/>
    <xf numFmtId="0" fontId="0" fillId="0" borderId="2" xfId="0" applyBorder="1" applyAlignment="1">
      <alignment horizontal="right"/>
    </xf>
    <xf numFmtId="0" fontId="0" fillId="0" borderId="3" xfId="0" applyBorder="1"/>
    <xf numFmtId="10" fontId="1" fillId="0" borderId="12" xfId="0" applyNumberFormat="1" applyFont="1" applyBorder="1"/>
    <xf numFmtId="0" fontId="1" fillId="2" borderId="4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0" fontId="1" fillId="2" borderId="7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56EA-D08D-40AD-86F9-8EA32C7C1886}">
  <dimension ref="A3:N134"/>
  <sheetViews>
    <sheetView tabSelected="1" workbookViewId="0">
      <selection activeCell="H120" sqref="H120"/>
    </sheetView>
  </sheetViews>
  <sheetFormatPr defaultRowHeight="15" x14ac:dyDescent="0.25"/>
  <cols>
    <col min="1" max="1" width="12.28515625" customWidth="1"/>
    <col min="2" max="2" width="10.85546875" customWidth="1"/>
    <col min="3" max="3" width="10.5703125" customWidth="1"/>
    <col min="4" max="4" width="13.42578125" customWidth="1"/>
    <col min="5" max="5" width="9.140625" customWidth="1"/>
    <col min="6" max="6" width="0" hidden="1" customWidth="1"/>
    <col min="11" max="11" width="14.7109375" customWidth="1"/>
    <col min="12" max="12" width="26.85546875" customWidth="1"/>
    <col min="13" max="13" width="17.42578125" customWidth="1"/>
    <col min="14" max="14" width="14.28515625" customWidth="1"/>
  </cols>
  <sheetData>
    <row r="3" spans="1:14" x14ac:dyDescent="0.25">
      <c r="A3" s="1"/>
      <c r="B3" s="5" t="s">
        <v>8</v>
      </c>
      <c r="C3" s="2" t="s">
        <v>6</v>
      </c>
      <c r="D3" s="5" t="s">
        <v>7</v>
      </c>
      <c r="F3">
        <f>SUM(54+17+2+5+29+21+31)</f>
        <v>159</v>
      </c>
    </row>
    <row r="4" spans="1:14" x14ac:dyDescent="0.25">
      <c r="A4" s="3"/>
      <c r="B4" s="6" t="s">
        <v>4</v>
      </c>
      <c r="C4" s="4" t="s">
        <v>5</v>
      </c>
      <c r="D4" s="6"/>
    </row>
    <row r="5" spans="1:14" x14ac:dyDescent="0.25">
      <c r="A5" s="3"/>
      <c r="B5" s="4"/>
      <c r="C5" s="4"/>
      <c r="D5" s="16"/>
    </row>
    <row r="6" spans="1:14" x14ac:dyDescent="0.25">
      <c r="A6" s="3" t="s">
        <v>10</v>
      </c>
      <c r="B6" s="4"/>
      <c r="C6" s="4"/>
      <c r="D6" s="16"/>
    </row>
    <row r="7" spans="1:14" x14ac:dyDescent="0.25">
      <c r="A7" s="9">
        <v>1</v>
      </c>
      <c r="B7" s="10"/>
      <c r="C7" s="10">
        <f>SUM(B8:B13)</f>
        <v>144</v>
      </c>
      <c r="D7" s="11"/>
    </row>
    <row r="8" spans="1:14" x14ac:dyDescent="0.25">
      <c r="A8" s="19">
        <v>1</v>
      </c>
      <c r="B8" s="20">
        <f>SUM(1+2+1+3)</f>
        <v>7</v>
      </c>
      <c r="C8" s="21">
        <f>C7</f>
        <v>144</v>
      </c>
      <c r="D8" s="22">
        <f>SUM(B8/C8)*100%</f>
        <v>4.8611111111111112E-2</v>
      </c>
      <c r="F8">
        <f>SUM(1+2+1+3)</f>
        <v>7</v>
      </c>
    </row>
    <row r="9" spans="1:14" x14ac:dyDescent="0.25">
      <c r="A9" s="12">
        <v>2</v>
      </c>
      <c r="B9" s="7">
        <f t="shared" ref="B9:B99" si="0">SUM(0+0)</f>
        <v>0</v>
      </c>
      <c r="C9" s="10">
        <f t="shared" ref="C9:C99" si="1">C8</f>
        <v>144</v>
      </c>
      <c r="D9" s="15">
        <f t="shared" ref="D9:D14" si="2">SUM(B9/C9)*100%</f>
        <v>0</v>
      </c>
      <c r="F9">
        <f t="shared" ref="F9:F99" si="3">SUM(0+0)</f>
        <v>0</v>
      </c>
    </row>
    <row r="10" spans="1:14" x14ac:dyDescent="0.25">
      <c r="A10" s="12" t="s">
        <v>0</v>
      </c>
      <c r="B10" s="7">
        <f>SUM(1+1+2+3+4)</f>
        <v>11</v>
      </c>
      <c r="C10" s="10">
        <f t="shared" si="1"/>
        <v>144</v>
      </c>
      <c r="D10" s="15">
        <f t="shared" si="2"/>
        <v>7.6388888888888895E-2</v>
      </c>
      <c r="F10">
        <f>SUM(1+1+2+3+4)</f>
        <v>11</v>
      </c>
    </row>
    <row r="11" spans="1:14" x14ac:dyDescent="0.25">
      <c r="A11" s="12" t="s">
        <v>1</v>
      </c>
      <c r="B11" s="7">
        <f>SUM(4+2+3+6+12+4)</f>
        <v>31</v>
      </c>
      <c r="C11" s="10">
        <f t="shared" si="1"/>
        <v>144</v>
      </c>
      <c r="D11" s="15">
        <f t="shared" si="2"/>
        <v>0.21527777777777779</v>
      </c>
      <c r="F11">
        <f>SUM(4+2+3+6+12+4)</f>
        <v>31</v>
      </c>
      <c r="K11" s="13"/>
      <c r="L11" s="13"/>
      <c r="M11" s="13"/>
      <c r="N11" s="14"/>
    </row>
    <row r="12" spans="1:14" x14ac:dyDescent="0.25">
      <c r="A12" s="12" t="s">
        <v>2</v>
      </c>
      <c r="B12" s="7">
        <f>SUM(8+7+7+17+11)</f>
        <v>50</v>
      </c>
      <c r="C12" s="10">
        <f t="shared" si="1"/>
        <v>144</v>
      </c>
      <c r="D12" s="15">
        <f t="shared" si="2"/>
        <v>0.34722222222222221</v>
      </c>
      <c r="F12">
        <f>SUM(8+7+7+17+11)</f>
        <v>50</v>
      </c>
    </row>
    <row r="13" spans="1:14" x14ac:dyDescent="0.25">
      <c r="A13" s="12" t="s">
        <v>3</v>
      </c>
      <c r="B13" s="7">
        <f>SUM(3+1+3+16+7+12+3)</f>
        <v>45</v>
      </c>
      <c r="C13" s="10">
        <f t="shared" si="1"/>
        <v>144</v>
      </c>
      <c r="D13" s="15">
        <f t="shared" si="2"/>
        <v>0.3125</v>
      </c>
      <c r="F13">
        <f>SUM(3+1+3+16+7+12+3)</f>
        <v>45</v>
      </c>
    </row>
    <row r="14" spans="1:14" x14ac:dyDescent="0.25">
      <c r="A14" s="19" t="s">
        <v>9</v>
      </c>
      <c r="B14" s="23">
        <f>SUM(B9:B13)</f>
        <v>137</v>
      </c>
      <c r="C14" s="21">
        <f t="shared" si="1"/>
        <v>144</v>
      </c>
      <c r="D14" s="22">
        <f t="shared" si="2"/>
        <v>0.95138888888888884</v>
      </c>
      <c r="E14" s="14">
        <f>D8+D14</f>
        <v>1</v>
      </c>
    </row>
    <row r="15" spans="1:14" x14ac:dyDescent="0.25">
      <c r="A15" s="32"/>
      <c r="B15" s="33"/>
      <c r="C15" s="2"/>
      <c r="D15" s="34"/>
      <c r="E15" s="14"/>
    </row>
    <row r="16" spans="1:14" s="39" customFormat="1" x14ac:dyDescent="0.25">
      <c r="A16" s="3" t="s">
        <v>11</v>
      </c>
      <c r="B16" s="4"/>
      <c r="C16" s="4"/>
      <c r="D16" s="16"/>
      <c r="E16"/>
      <c r="F16"/>
      <c r="G16"/>
      <c r="H16"/>
      <c r="I16"/>
    </row>
    <row r="17" spans="1:6" x14ac:dyDescent="0.25">
      <c r="A17" s="35">
        <v>2</v>
      </c>
      <c r="B17" s="36"/>
      <c r="C17" s="37">
        <f>SUM(B18:B23)</f>
        <v>144</v>
      </c>
      <c r="D17" s="38"/>
      <c r="F17">
        <f>SUM(F8:F13)</f>
        <v>144</v>
      </c>
    </row>
    <row r="18" spans="1:6" x14ac:dyDescent="0.25">
      <c r="A18" s="19">
        <v>1</v>
      </c>
      <c r="B18" s="20">
        <f>SUM(1+2+1+3)</f>
        <v>7</v>
      </c>
      <c r="C18" s="21">
        <f>C17</f>
        <v>144</v>
      </c>
      <c r="D18" s="22">
        <f t="shared" ref="D18:D99" si="4">SUM(B18/C18)*100%</f>
        <v>4.8611111111111112E-2</v>
      </c>
      <c r="F18">
        <f>SUM(1+2+1+3)</f>
        <v>7</v>
      </c>
    </row>
    <row r="19" spans="1:6" x14ac:dyDescent="0.25">
      <c r="A19" s="12">
        <v>2</v>
      </c>
      <c r="B19" s="7">
        <f t="shared" si="0"/>
        <v>0</v>
      </c>
      <c r="C19" s="10">
        <f t="shared" si="1"/>
        <v>144</v>
      </c>
      <c r="D19" s="15">
        <f t="shared" si="4"/>
        <v>0</v>
      </c>
      <c r="F19">
        <f t="shared" si="3"/>
        <v>0</v>
      </c>
    </row>
    <row r="20" spans="1:6" x14ac:dyDescent="0.25">
      <c r="A20" s="12" t="s">
        <v>0</v>
      </c>
      <c r="B20" s="7">
        <f>SUM(3+1+1+2+4)</f>
        <v>11</v>
      </c>
      <c r="C20" s="10">
        <f t="shared" si="1"/>
        <v>144</v>
      </c>
      <c r="D20" s="15">
        <f t="shared" si="4"/>
        <v>7.6388888888888895E-2</v>
      </c>
      <c r="F20">
        <f>SUM(3+1+1+2+4)</f>
        <v>11</v>
      </c>
    </row>
    <row r="21" spans="1:6" x14ac:dyDescent="0.25">
      <c r="A21" s="12" t="s">
        <v>1</v>
      </c>
      <c r="B21" s="7">
        <f>SUM(2+2+1+4+0)</f>
        <v>9</v>
      </c>
      <c r="C21" s="10">
        <f t="shared" si="1"/>
        <v>144</v>
      </c>
      <c r="D21" s="15">
        <f t="shared" si="4"/>
        <v>6.25E-2</v>
      </c>
      <c r="F21">
        <f>SUM(2+2+1+4+0)</f>
        <v>9</v>
      </c>
    </row>
    <row r="22" spans="1:6" x14ac:dyDescent="0.25">
      <c r="A22" s="12" t="s">
        <v>2</v>
      </c>
      <c r="B22" s="7">
        <f>SUM(27+13+11+17+2+14)</f>
        <v>84</v>
      </c>
      <c r="C22" s="10">
        <f t="shared" si="1"/>
        <v>144</v>
      </c>
      <c r="D22" s="15">
        <f t="shared" si="4"/>
        <v>0.58333333333333337</v>
      </c>
      <c r="F22">
        <f>SUM(27+13+11+17+2+14)</f>
        <v>84</v>
      </c>
    </row>
    <row r="23" spans="1:6" x14ac:dyDescent="0.25">
      <c r="A23" s="12" t="s">
        <v>3</v>
      </c>
      <c r="B23" s="7">
        <f>SUM(1+10+4+1+1+11+5)</f>
        <v>33</v>
      </c>
      <c r="C23" s="10">
        <f t="shared" si="1"/>
        <v>144</v>
      </c>
      <c r="D23" s="15">
        <f t="shared" si="4"/>
        <v>0.22916666666666666</v>
      </c>
      <c r="F23">
        <f>SUM(1+10+4+1+1+11+5)</f>
        <v>33</v>
      </c>
    </row>
    <row r="24" spans="1:6" x14ac:dyDescent="0.25">
      <c r="A24" s="19" t="s">
        <v>9</v>
      </c>
      <c r="B24" s="23">
        <f>SUM(B19:B23)</f>
        <v>137</v>
      </c>
      <c r="C24" s="21">
        <f t="shared" si="1"/>
        <v>144</v>
      </c>
      <c r="D24" s="22">
        <f t="shared" si="4"/>
        <v>0.95138888888888884</v>
      </c>
      <c r="E24" s="27">
        <f>D18+D24</f>
        <v>1</v>
      </c>
    </row>
    <row r="25" spans="1:6" x14ac:dyDescent="0.25">
      <c r="A25" s="12"/>
      <c r="B25" s="24"/>
      <c r="C25" s="25"/>
      <c r="D25" s="26"/>
      <c r="E25" s="14"/>
    </row>
    <row r="26" spans="1:6" x14ac:dyDescent="0.25">
      <c r="A26" s="3" t="s">
        <v>12</v>
      </c>
      <c r="B26" s="4"/>
      <c r="C26" s="4"/>
      <c r="D26" s="16"/>
    </row>
    <row r="27" spans="1:6" x14ac:dyDescent="0.25">
      <c r="A27" s="9">
        <v>3</v>
      </c>
      <c r="B27" s="8">
        <f>SUM(B18:B23)</f>
        <v>144</v>
      </c>
      <c r="C27" s="10">
        <f>SUM(B28:B33)</f>
        <v>144</v>
      </c>
      <c r="D27" s="17"/>
      <c r="F27">
        <f>SUM(F18:F23)</f>
        <v>144</v>
      </c>
    </row>
    <row r="28" spans="1:6" x14ac:dyDescent="0.25">
      <c r="A28" s="12">
        <v>1</v>
      </c>
      <c r="B28" s="7">
        <f>SUM(3+2+1)</f>
        <v>6</v>
      </c>
      <c r="C28" s="10">
        <f>C27</f>
        <v>144</v>
      </c>
      <c r="D28" s="18">
        <f t="shared" si="4"/>
        <v>4.1666666666666664E-2</v>
      </c>
      <c r="F28">
        <f>SUM(3+2+1)</f>
        <v>6</v>
      </c>
    </row>
    <row r="29" spans="1:6" x14ac:dyDescent="0.25">
      <c r="A29" s="12">
        <v>2</v>
      </c>
      <c r="B29" s="7">
        <f t="shared" si="0"/>
        <v>0</v>
      </c>
      <c r="C29" s="10">
        <f t="shared" ref="C29:C34" si="5">C28</f>
        <v>144</v>
      </c>
      <c r="D29" s="15">
        <f t="shared" si="4"/>
        <v>0</v>
      </c>
      <c r="F29">
        <f t="shared" si="3"/>
        <v>0</v>
      </c>
    </row>
    <row r="30" spans="1:6" x14ac:dyDescent="0.25">
      <c r="A30" s="12" t="s">
        <v>0</v>
      </c>
      <c r="B30" s="7">
        <f>SUM(4+1+1+1+2+3)</f>
        <v>12</v>
      </c>
      <c r="C30" s="10">
        <f t="shared" si="5"/>
        <v>144</v>
      </c>
      <c r="D30" s="15">
        <f t="shared" si="4"/>
        <v>8.3333333333333329E-2</v>
      </c>
      <c r="F30">
        <f>SUM(4+1+1+1+2+3)</f>
        <v>12</v>
      </c>
    </row>
    <row r="31" spans="1:6" x14ac:dyDescent="0.25">
      <c r="A31" s="12" t="s">
        <v>1</v>
      </c>
      <c r="B31" s="7">
        <f>SUM(3+1+2+8+3+10)</f>
        <v>27</v>
      </c>
      <c r="C31" s="10">
        <f t="shared" si="5"/>
        <v>144</v>
      </c>
      <c r="D31" s="15">
        <f t="shared" si="4"/>
        <v>0.1875</v>
      </c>
      <c r="F31">
        <f>SUM(3+1+2+8+3+10)</f>
        <v>27</v>
      </c>
    </row>
    <row r="32" spans="1:6" x14ac:dyDescent="0.25">
      <c r="A32" s="12" t="s">
        <v>2</v>
      </c>
      <c r="B32" s="7">
        <f>SUM(6+13+5+7+9)</f>
        <v>40</v>
      </c>
      <c r="C32" s="10">
        <f t="shared" si="5"/>
        <v>144</v>
      </c>
      <c r="D32" s="15">
        <f t="shared" si="4"/>
        <v>0.27777777777777779</v>
      </c>
      <c r="F32">
        <f>SUM(6+13+5+7+9)</f>
        <v>40</v>
      </c>
    </row>
    <row r="33" spans="1:6" x14ac:dyDescent="0.25">
      <c r="A33" s="12" t="s">
        <v>3</v>
      </c>
      <c r="B33" s="7">
        <f>SUM(10+4+11+7+1+4+22)</f>
        <v>59</v>
      </c>
      <c r="C33" s="10">
        <f t="shared" si="5"/>
        <v>144</v>
      </c>
      <c r="D33" s="15">
        <f t="shared" si="4"/>
        <v>0.40972222222222221</v>
      </c>
      <c r="F33">
        <f>SUM(10+4+11+7+1+4+22)</f>
        <v>59</v>
      </c>
    </row>
    <row r="34" spans="1:6" x14ac:dyDescent="0.25">
      <c r="A34" s="19" t="s">
        <v>9</v>
      </c>
      <c r="B34" s="23">
        <f>SUM(B29:B33)</f>
        <v>138</v>
      </c>
      <c r="C34" s="21">
        <f t="shared" si="5"/>
        <v>144</v>
      </c>
      <c r="D34" s="22">
        <f t="shared" si="4"/>
        <v>0.95833333333333337</v>
      </c>
      <c r="E34" s="27">
        <f>D34+D28</f>
        <v>1</v>
      </c>
    </row>
    <row r="35" spans="1:6" x14ac:dyDescent="0.25">
      <c r="A35" s="12"/>
      <c r="B35" s="24"/>
      <c r="C35" s="25"/>
      <c r="D35" s="26"/>
      <c r="E35" s="14"/>
    </row>
    <row r="36" spans="1:6" x14ac:dyDescent="0.25">
      <c r="A36" s="3" t="s">
        <v>13</v>
      </c>
      <c r="B36" s="4"/>
      <c r="C36" s="4"/>
      <c r="D36" s="16"/>
    </row>
    <row r="37" spans="1:6" x14ac:dyDescent="0.25">
      <c r="A37" s="9">
        <v>4</v>
      </c>
      <c r="B37" s="8"/>
      <c r="C37" s="10">
        <f>SUM(B38:B43)</f>
        <v>141</v>
      </c>
      <c r="D37" s="17"/>
      <c r="F37">
        <f>SUM(F28:F33)</f>
        <v>144</v>
      </c>
    </row>
    <row r="38" spans="1:6" x14ac:dyDescent="0.25">
      <c r="A38" s="19">
        <v>1</v>
      </c>
      <c r="B38" s="20">
        <f>SUM(2+1+1+1)</f>
        <v>5</v>
      </c>
      <c r="C38" s="21">
        <f t="shared" si="1"/>
        <v>141</v>
      </c>
      <c r="D38" s="22">
        <f t="shared" si="4"/>
        <v>3.5460992907801421E-2</v>
      </c>
      <c r="F38">
        <f>SUM(2+1+1+1)</f>
        <v>5</v>
      </c>
    </row>
    <row r="39" spans="1:6" x14ac:dyDescent="0.25">
      <c r="A39" s="12">
        <v>2</v>
      </c>
      <c r="B39" s="7">
        <f t="shared" si="0"/>
        <v>0</v>
      </c>
      <c r="C39" s="10">
        <f t="shared" si="1"/>
        <v>141</v>
      </c>
      <c r="D39" s="15">
        <f t="shared" si="4"/>
        <v>0</v>
      </c>
      <c r="F39">
        <f t="shared" si="3"/>
        <v>0</v>
      </c>
    </row>
    <row r="40" spans="1:6" x14ac:dyDescent="0.25">
      <c r="A40" s="12" t="s">
        <v>0</v>
      </c>
      <c r="B40" s="7">
        <f t="shared" si="0"/>
        <v>0</v>
      </c>
      <c r="C40" s="10">
        <f t="shared" si="1"/>
        <v>141</v>
      </c>
      <c r="D40" s="15">
        <f t="shared" si="4"/>
        <v>0</v>
      </c>
      <c r="F40">
        <f t="shared" si="3"/>
        <v>0</v>
      </c>
    </row>
    <row r="41" spans="1:6" x14ac:dyDescent="0.25">
      <c r="A41" s="12" t="s">
        <v>1</v>
      </c>
      <c r="B41" s="7">
        <f>SUM(7+2+8+4+23+9)</f>
        <v>53</v>
      </c>
      <c r="C41" s="10">
        <f t="shared" si="1"/>
        <v>141</v>
      </c>
      <c r="D41" s="15">
        <f t="shared" si="4"/>
        <v>0.37588652482269502</v>
      </c>
      <c r="F41">
        <f>SUM(7+2+8+4+23+9)</f>
        <v>53</v>
      </c>
    </row>
    <row r="42" spans="1:6" x14ac:dyDescent="0.25">
      <c r="A42" s="12" t="s">
        <v>2</v>
      </c>
      <c r="B42" s="7">
        <f>SUM(3+1+3+7+8+3+1)</f>
        <v>26</v>
      </c>
      <c r="C42" s="10">
        <f t="shared" si="1"/>
        <v>141</v>
      </c>
      <c r="D42" s="15">
        <f t="shared" si="4"/>
        <v>0.18439716312056736</v>
      </c>
      <c r="F42">
        <f>SUM(3+1+3+7+8+3+1)</f>
        <v>26</v>
      </c>
    </row>
    <row r="43" spans="1:6" x14ac:dyDescent="0.25">
      <c r="A43" s="12" t="s">
        <v>3</v>
      </c>
      <c r="B43" s="7">
        <f>SUM(13+2+17+4+11+9+1)</f>
        <v>57</v>
      </c>
      <c r="C43" s="10">
        <f t="shared" si="1"/>
        <v>141</v>
      </c>
      <c r="D43" s="15">
        <f t="shared" si="4"/>
        <v>0.40425531914893614</v>
      </c>
      <c r="F43">
        <f>SUM(13+2+17+4+11+9+1)</f>
        <v>57</v>
      </c>
    </row>
    <row r="44" spans="1:6" x14ac:dyDescent="0.25">
      <c r="A44" s="19"/>
      <c r="B44" s="23">
        <f>SUM(B39:B43)</f>
        <v>136</v>
      </c>
      <c r="C44" s="21">
        <f t="shared" si="1"/>
        <v>141</v>
      </c>
      <c r="D44" s="22">
        <f t="shared" si="4"/>
        <v>0.96453900709219853</v>
      </c>
      <c r="E44" s="27">
        <f>D38+D44</f>
        <v>1</v>
      </c>
    </row>
    <row r="45" spans="1:6" x14ac:dyDescent="0.25">
      <c r="A45" s="12"/>
      <c r="B45" s="24"/>
      <c r="C45" s="25"/>
      <c r="D45" s="26"/>
      <c r="E45" s="14"/>
    </row>
    <row r="46" spans="1:6" x14ac:dyDescent="0.25">
      <c r="A46" s="3" t="s">
        <v>14</v>
      </c>
      <c r="B46" s="4"/>
      <c r="C46" s="4"/>
      <c r="D46" s="16"/>
    </row>
    <row r="47" spans="1:6" x14ac:dyDescent="0.25">
      <c r="A47" s="9">
        <v>5</v>
      </c>
      <c r="B47" s="8"/>
      <c r="C47" s="10">
        <f>SUM(B48:B53)</f>
        <v>142</v>
      </c>
      <c r="D47" s="17"/>
      <c r="F47">
        <f>SUM(F38:F43)</f>
        <v>141</v>
      </c>
    </row>
    <row r="48" spans="1:6" x14ac:dyDescent="0.25">
      <c r="A48" s="19">
        <v>1</v>
      </c>
      <c r="B48" s="20">
        <f>SUM(2+1+9+2+1+6+1)</f>
        <v>22</v>
      </c>
      <c r="C48" s="21">
        <f t="shared" si="1"/>
        <v>142</v>
      </c>
      <c r="D48" s="22">
        <f t="shared" si="4"/>
        <v>0.15492957746478872</v>
      </c>
      <c r="F48">
        <f>SUM(2+1+9+2+1+6+1)</f>
        <v>22</v>
      </c>
    </row>
    <row r="49" spans="1:6" x14ac:dyDescent="0.25">
      <c r="A49" s="12">
        <v>2</v>
      </c>
      <c r="B49" s="7">
        <f t="shared" si="0"/>
        <v>0</v>
      </c>
      <c r="C49" s="10">
        <f t="shared" si="1"/>
        <v>142</v>
      </c>
      <c r="D49" s="15">
        <f t="shared" si="4"/>
        <v>0</v>
      </c>
      <c r="F49">
        <f t="shared" si="3"/>
        <v>0</v>
      </c>
    </row>
    <row r="50" spans="1:6" x14ac:dyDescent="0.25">
      <c r="A50" s="12" t="s">
        <v>0</v>
      </c>
      <c r="B50" s="7">
        <f>SUM(4+8+2+3+2)</f>
        <v>19</v>
      </c>
      <c r="C50" s="10">
        <f t="shared" si="1"/>
        <v>142</v>
      </c>
      <c r="D50" s="15">
        <f t="shared" si="4"/>
        <v>0.13380281690140844</v>
      </c>
      <c r="F50">
        <f>SUM(4+8+2+3+2)</f>
        <v>19</v>
      </c>
    </row>
    <row r="51" spans="1:6" x14ac:dyDescent="0.25">
      <c r="A51" s="12" t="s">
        <v>1</v>
      </c>
      <c r="B51" s="7">
        <f>SUM(3+10+2+1+2)</f>
        <v>18</v>
      </c>
      <c r="C51" s="10">
        <f t="shared" si="1"/>
        <v>142</v>
      </c>
      <c r="D51" s="15">
        <f t="shared" si="4"/>
        <v>0.12676056338028169</v>
      </c>
      <c r="F51">
        <f>SUM(3+10+2+1+2)</f>
        <v>18</v>
      </c>
    </row>
    <row r="52" spans="1:6" x14ac:dyDescent="0.25">
      <c r="A52" s="12" t="s">
        <v>2</v>
      </c>
      <c r="B52" s="7">
        <f>SUM(5+8+4+1+7+10)</f>
        <v>35</v>
      </c>
      <c r="C52" s="10">
        <f t="shared" si="1"/>
        <v>142</v>
      </c>
      <c r="D52" s="15">
        <f t="shared" si="4"/>
        <v>0.24647887323943662</v>
      </c>
      <c r="F52">
        <f>SUM(5+8+4+1+7+10)</f>
        <v>35</v>
      </c>
    </row>
    <row r="53" spans="1:6" x14ac:dyDescent="0.25">
      <c r="A53" s="12" t="s">
        <v>3</v>
      </c>
      <c r="B53" s="7">
        <f>SUM(11+1+9+6+3+12+6)</f>
        <v>48</v>
      </c>
      <c r="C53" s="10">
        <f t="shared" si="1"/>
        <v>142</v>
      </c>
      <c r="D53" s="15">
        <f t="shared" si="4"/>
        <v>0.3380281690140845</v>
      </c>
      <c r="F53">
        <f>SUM(11+1+9+6+3+12+6)</f>
        <v>48</v>
      </c>
    </row>
    <row r="54" spans="1:6" x14ac:dyDescent="0.25">
      <c r="A54" s="19"/>
      <c r="B54" s="23">
        <f>SUM(B49:B53)</f>
        <v>120</v>
      </c>
      <c r="C54" s="21">
        <f t="shared" si="1"/>
        <v>142</v>
      </c>
      <c r="D54" s="22">
        <f t="shared" si="4"/>
        <v>0.84507042253521125</v>
      </c>
      <c r="E54" s="27">
        <f>D48+D54</f>
        <v>1</v>
      </c>
    </row>
    <row r="55" spans="1:6" x14ac:dyDescent="0.25">
      <c r="A55" s="12"/>
      <c r="B55" s="24"/>
      <c r="C55" s="25"/>
      <c r="D55" s="26"/>
      <c r="E55" s="14"/>
    </row>
    <row r="56" spans="1:6" x14ac:dyDescent="0.25">
      <c r="A56" s="3" t="s">
        <v>15</v>
      </c>
      <c r="B56" s="4"/>
      <c r="C56" s="4"/>
      <c r="D56" s="16"/>
    </row>
    <row r="57" spans="1:6" x14ac:dyDescent="0.25">
      <c r="A57" s="9">
        <v>6</v>
      </c>
      <c r="B57" s="8"/>
      <c r="C57" s="10">
        <f>SUM(B58:B63)</f>
        <v>144</v>
      </c>
      <c r="D57" s="17"/>
      <c r="F57">
        <f>SUM(F48:F53)</f>
        <v>142</v>
      </c>
    </row>
    <row r="58" spans="1:6" x14ac:dyDescent="0.25">
      <c r="A58" s="19">
        <v>1</v>
      </c>
      <c r="B58" s="20">
        <f>SUM(4+13+5+4+3)</f>
        <v>29</v>
      </c>
      <c r="C58" s="21">
        <f t="shared" si="1"/>
        <v>144</v>
      </c>
      <c r="D58" s="22">
        <f t="shared" si="4"/>
        <v>0.2013888888888889</v>
      </c>
      <c r="F58">
        <f>SUM(4+13+5+4+3)</f>
        <v>29</v>
      </c>
    </row>
    <row r="59" spans="1:6" x14ac:dyDescent="0.25">
      <c r="A59" s="12">
        <v>2</v>
      </c>
      <c r="B59" s="7">
        <f t="shared" si="0"/>
        <v>0</v>
      </c>
      <c r="C59" s="10">
        <f t="shared" si="1"/>
        <v>144</v>
      </c>
      <c r="D59" s="15">
        <f t="shared" si="4"/>
        <v>0</v>
      </c>
      <c r="F59">
        <f t="shared" si="3"/>
        <v>0</v>
      </c>
    </row>
    <row r="60" spans="1:6" x14ac:dyDescent="0.25">
      <c r="A60" s="12" t="s">
        <v>0</v>
      </c>
      <c r="B60" s="7">
        <f>SUM(3+4+1+4+5+1+5)</f>
        <v>23</v>
      </c>
      <c r="C60" s="10">
        <f t="shared" si="1"/>
        <v>144</v>
      </c>
      <c r="D60" s="15">
        <f t="shared" si="4"/>
        <v>0.15972222222222221</v>
      </c>
      <c r="F60">
        <f>SUM(3+4+1+4+5+1+5)</f>
        <v>23</v>
      </c>
    </row>
    <row r="61" spans="1:6" x14ac:dyDescent="0.25">
      <c r="A61" s="12" t="s">
        <v>1</v>
      </c>
      <c r="B61" s="7">
        <f>SUM(3+11+4+1+1+1)</f>
        <v>21</v>
      </c>
      <c r="C61" s="10">
        <f t="shared" si="1"/>
        <v>144</v>
      </c>
      <c r="D61" s="15">
        <f t="shared" si="4"/>
        <v>0.14583333333333334</v>
      </c>
      <c r="F61">
        <f>SUM(3+11+4+1+1+1)</f>
        <v>21</v>
      </c>
    </row>
    <row r="62" spans="1:6" x14ac:dyDescent="0.25">
      <c r="A62" s="12" t="s">
        <v>2</v>
      </c>
      <c r="B62" s="7">
        <f>SUM(3+7+4+1+1)</f>
        <v>16</v>
      </c>
      <c r="C62" s="10">
        <f t="shared" si="1"/>
        <v>144</v>
      </c>
      <c r="D62" s="15">
        <f t="shared" si="4"/>
        <v>0.1111111111111111</v>
      </c>
      <c r="F62">
        <f>SUM(3+7+4+1+1)</f>
        <v>16</v>
      </c>
    </row>
    <row r="63" spans="1:6" x14ac:dyDescent="0.25">
      <c r="A63" s="12" t="s">
        <v>3</v>
      </c>
      <c r="B63" s="7">
        <f>SUM(12+11+1+4+18+3+6)</f>
        <v>55</v>
      </c>
      <c r="C63" s="10">
        <f t="shared" si="1"/>
        <v>144</v>
      </c>
      <c r="D63" s="15">
        <f t="shared" si="4"/>
        <v>0.38194444444444442</v>
      </c>
      <c r="F63">
        <f>SUM(12+11+1+4+18+3+6)</f>
        <v>55</v>
      </c>
    </row>
    <row r="64" spans="1:6" x14ac:dyDescent="0.25">
      <c r="A64" s="19"/>
      <c r="B64" s="23">
        <f>SUM(B59:B63)</f>
        <v>115</v>
      </c>
      <c r="C64" s="21">
        <f t="shared" si="1"/>
        <v>144</v>
      </c>
      <c r="D64" s="22">
        <f t="shared" si="4"/>
        <v>0.79861111111111116</v>
      </c>
      <c r="E64" s="27">
        <f>D58+D64</f>
        <v>1</v>
      </c>
    </row>
    <row r="65" spans="1:6" x14ac:dyDescent="0.25">
      <c r="A65" s="12"/>
      <c r="B65" s="24"/>
      <c r="C65" s="25"/>
      <c r="D65" s="26"/>
      <c r="E65" s="14"/>
    </row>
    <row r="66" spans="1:6" x14ac:dyDescent="0.25">
      <c r="A66" s="3" t="s">
        <v>16</v>
      </c>
      <c r="B66" s="4"/>
      <c r="C66" s="4"/>
      <c r="D66" s="16"/>
    </row>
    <row r="67" spans="1:6" x14ac:dyDescent="0.25">
      <c r="A67" s="9">
        <v>7</v>
      </c>
      <c r="B67" s="8"/>
      <c r="C67" s="10">
        <f>SUM(B68:B73)</f>
        <v>142</v>
      </c>
      <c r="D67" s="17">
        <f t="shared" si="4"/>
        <v>0</v>
      </c>
      <c r="F67">
        <f>SUM(F58:F63)</f>
        <v>144</v>
      </c>
    </row>
    <row r="68" spans="1:6" x14ac:dyDescent="0.25">
      <c r="A68" s="19">
        <v>1</v>
      </c>
      <c r="B68" s="20">
        <f>SUM(3+1+2+3+3+1)</f>
        <v>13</v>
      </c>
      <c r="C68" s="21">
        <f t="shared" si="1"/>
        <v>142</v>
      </c>
      <c r="D68" s="22">
        <f t="shared" si="4"/>
        <v>9.154929577464789E-2</v>
      </c>
      <c r="F68">
        <f>SUM(3+1+2+3+3+1)</f>
        <v>13</v>
      </c>
    </row>
    <row r="69" spans="1:6" x14ac:dyDescent="0.25">
      <c r="A69" s="12">
        <v>2</v>
      </c>
      <c r="B69" s="7">
        <f>SUM(1+0)</f>
        <v>1</v>
      </c>
      <c r="C69" s="10">
        <f t="shared" si="1"/>
        <v>142</v>
      </c>
      <c r="D69" s="15">
        <f t="shared" si="4"/>
        <v>7.0422535211267607E-3</v>
      </c>
      <c r="F69">
        <f>SUM(1+0)</f>
        <v>1</v>
      </c>
    </row>
    <row r="70" spans="1:6" x14ac:dyDescent="0.25">
      <c r="A70" s="12" t="s">
        <v>0</v>
      </c>
      <c r="B70" s="7">
        <f>SUM(4+5+4+3+4)</f>
        <v>20</v>
      </c>
      <c r="C70" s="10">
        <f t="shared" si="1"/>
        <v>142</v>
      </c>
      <c r="D70" s="15">
        <f t="shared" si="4"/>
        <v>0.14084507042253522</v>
      </c>
      <c r="F70">
        <f>SUM(4+5+4+3+4)</f>
        <v>20</v>
      </c>
    </row>
    <row r="71" spans="1:6" x14ac:dyDescent="0.25">
      <c r="A71" s="12" t="s">
        <v>1</v>
      </c>
      <c r="B71" s="7">
        <f>SUM(2+1+21+2+4)</f>
        <v>30</v>
      </c>
      <c r="C71" s="10">
        <f t="shared" si="1"/>
        <v>142</v>
      </c>
      <c r="D71" s="15">
        <f t="shared" si="4"/>
        <v>0.21126760563380281</v>
      </c>
      <c r="F71">
        <f>SUM(2+1+21+2+4)</f>
        <v>30</v>
      </c>
    </row>
    <row r="72" spans="1:6" x14ac:dyDescent="0.25">
      <c r="A72" s="12" t="s">
        <v>2</v>
      </c>
      <c r="B72" s="7">
        <f>SUM(1+1+4+2+5)</f>
        <v>13</v>
      </c>
      <c r="C72" s="10">
        <f t="shared" si="1"/>
        <v>142</v>
      </c>
      <c r="D72" s="15">
        <f t="shared" si="4"/>
        <v>9.154929577464789E-2</v>
      </c>
      <c r="F72">
        <f>SUM(1+1+4+2+5)</f>
        <v>13</v>
      </c>
    </row>
    <row r="73" spans="1:6" x14ac:dyDescent="0.25">
      <c r="A73" s="12" t="s">
        <v>3</v>
      </c>
      <c r="B73" s="7">
        <f>SUM(15+3+1+12+6+21+7)</f>
        <v>65</v>
      </c>
      <c r="C73" s="10">
        <f t="shared" si="1"/>
        <v>142</v>
      </c>
      <c r="D73" s="15">
        <f t="shared" si="4"/>
        <v>0.45774647887323944</v>
      </c>
      <c r="F73">
        <f>SUM(15+3+1+12+6+21+7)</f>
        <v>65</v>
      </c>
    </row>
    <row r="74" spans="1:6" x14ac:dyDescent="0.25">
      <c r="A74" s="19"/>
      <c r="B74" s="23">
        <f>SUM(B69:B73)</f>
        <v>129</v>
      </c>
      <c r="C74" s="21">
        <f t="shared" si="1"/>
        <v>142</v>
      </c>
      <c r="D74" s="22">
        <f t="shared" si="4"/>
        <v>0.90845070422535212</v>
      </c>
      <c r="E74" s="27">
        <f>D68+D74</f>
        <v>1</v>
      </c>
    </row>
    <row r="75" spans="1:6" x14ac:dyDescent="0.25">
      <c r="A75" s="12"/>
      <c r="B75" s="24"/>
      <c r="C75" s="25"/>
      <c r="D75" s="26"/>
      <c r="E75" s="14"/>
    </row>
    <row r="76" spans="1:6" x14ac:dyDescent="0.25">
      <c r="A76" s="3" t="s">
        <v>17</v>
      </c>
      <c r="B76" s="4"/>
      <c r="C76" s="4"/>
      <c r="D76" s="16"/>
    </row>
    <row r="77" spans="1:6" x14ac:dyDescent="0.25">
      <c r="A77" s="9">
        <v>8</v>
      </c>
      <c r="B77" s="8"/>
      <c r="C77" s="10">
        <f>SUM(B78:B83)</f>
        <v>141</v>
      </c>
      <c r="D77" s="17"/>
      <c r="F77">
        <f>SUM(F68:F73)</f>
        <v>142</v>
      </c>
    </row>
    <row r="78" spans="1:6" x14ac:dyDescent="0.25">
      <c r="A78" s="19">
        <v>1</v>
      </c>
      <c r="B78" s="20">
        <f>SUM(1+4+11+1+2+3+0)</f>
        <v>22</v>
      </c>
      <c r="C78" s="21">
        <f t="shared" si="1"/>
        <v>141</v>
      </c>
      <c r="D78" s="22">
        <f t="shared" si="4"/>
        <v>0.15602836879432624</v>
      </c>
      <c r="F78">
        <f>SUM(1+4+11+1+2+3+0)</f>
        <v>22</v>
      </c>
    </row>
    <row r="79" spans="1:6" x14ac:dyDescent="0.25">
      <c r="A79" s="12">
        <v>2</v>
      </c>
      <c r="B79" s="7">
        <f t="shared" si="0"/>
        <v>0</v>
      </c>
      <c r="C79" s="10">
        <f t="shared" si="1"/>
        <v>141</v>
      </c>
      <c r="D79" s="15">
        <f t="shared" si="4"/>
        <v>0</v>
      </c>
      <c r="F79">
        <f t="shared" si="3"/>
        <v>0</v>
      </c>
    </row>
    <row r="80" spans="1:6" x14ac:dyDescent="0.25">
      <c r="A80" s="12" t="s">
        <v>0</v>
      </c>
      <c r="B80" s="7">
        <f>SUM(4+3+7+5+4+1+0)</f>
        <v>24</v>
      </c>
      <c r="C80" s="10">
        <f t="shared" si="1"/>
        <v>141</v>
      </c>
      <c r="D80" s="15">
        <f t="shared" si="4"/>
        <v>0.1702127659574468</v>
      </c>
      <c r="F80">
        <f>SUM(4+3+7+5+4+1+0)</f>
        <v>24</v>
      </c>
    </row>
    <row r="81" spans="1:6" x14ac:dyDescent="0.25">
      <c r="A81" s="12" t="s">
        <v>1</v>
      </c>
      <c r="B81" s="7">
        <f>SUM(4+2+7+2+2+2+1)</f>
        <v>20</v>
      </c>
      <c r="C81" s="10">
        <f t="shared" si="1"/>
        <v>141</v>
      </c>
      <c r="D81" s="15">
        <f t="shared" si="4"/>
        <v>0.14184397163120568</v>
      </c>
      <c r="F81">
        <f>SUM(4+2+7+2+2+2+1)</f>
        <v>20</v>
      </c>
    </row>
    <row r="82" spans="1:6" x14ac:dyDescent="0.25">
      <c r="A82" s="12" t="s">
        <v>2</v>
      </c>
      <c r="B82" s="7">
        <f>SUM(1+1+2+1+2+0)</f>
        <v>7</v>
      </c>
      <c r="C82" s="10">
        <f t="shared" si="1"/>
        <v>141</v>
      </c>
      <c r="D82" s="15">
        <f t="shared" si="4"/>
        <v>4.9645390070921988E-2</v>
      </c>
      <c r="F82">
        <f>SUM(1+1+2+1+2+0)</f>
        <v>7</v>
      </c>
    </row>
    <row r="83" spans="1:6" x14ac:dyDescent="0.25">
      <c r="A83" s="12" t="s">
        <v>3</v>
      </c>
      <c r="B83" s="7">
        <f>SUM(15+19+18+2+7+6+1+0)</f>
        <v>68</v>
      </c>
      <c r="C83" s="10">
        <f t="shared" si="1"/>
        <v>141</v>
      </c>
      <c r="D83" s="15">
        <f t="shared" si="4"/>
        <v>0.48226950354609927</v>
      </c>
      <c r="F83">
        <f>SUM(15+19+18+2+7+6+1+0)</f>
        <v>68</v>
      </c>
    </row>
    <row r="84" spans="1:6" x14ac:dyDescent="0.25">
      <c r="A84" s="19"/>
      <c r="B84" s="23">
        <f>SUM(B79:B83)</f>
        <v>119</v>
      </c>
      <c r="C84" s="21">
        <f t="shared" si="1"/>
        <v>141</v>
      </c>
      <c r="D84" s="22">
        <f t="shared" si="4"/>
        <v>0.84397163120567376</v>
      </c>
      <c r="E84" s="27">
        <f>D78+D84</f>
        <v>1</v>
      </c>
    </row>
    <row r="85" spans="1:6" x14ac:dyDescent="0.25">
      <c r="A85" s="12"/>
      <c r="B85" s="24"/>
      <c r="C85" s="25"/>
      <c r="D85" s="26"/>
      <c r="E85" s="14"/>
    </row>
    <row r="86" spans="1:6" x14ac:dyDescent="0.25">
      <c r="A86" s="3" t="s">
        <v>18</v>
      </c>
      <c r="B86" s="4"/>
      <c r="C86" s="4"/>
      <c r="D86" s="16"/>
    </row>
    <row r="87" spans="1:6" x14ac:dyDescent="0.25">
      <c r="A87" s="9">
        <v>9</v>
      </c>
      <c r="B87" s="8"/>
      <c r="C87" s="10">
        <f>SUM(B88:B93)</f>
        <v>143</v>
      </c>
      <c r="D87" s="17"/>
      <c r="F87">
        <f>SUM(F78:F83)</f>
        <v>141</v>
      </c>
    </row>
    <row r="88" spans="1:6" x14ac:dyDescent="0.25">
      <c r="A88" s="19">
        <v>1</v>
      </c>
      <c r="B88" s="20">
        <f>SUM(2+2+1+12+4)</f>
        <v>21</v>
      </c>
      <c r="C88" s="21">
        <f t="shared" si="1"/>
        <v>143</v>
      </c>
      <c r="D88" s="22">
        <f t="shared" si="4"/>
        <v>0.14685314685314685</v>
      </c>
      <c r="F88">
        <f>SUM(2+2+1+12+4)</f>
        <v>21</v>
      </c>
    </row>
    <row r="89" spans="1:6" x14ac:dyDescent="0.25">
      <c r="A89" s="12">
        <v>2</v>
      </c>
      <c r="B89" s="7">
        <f t="shared" si="0"/>
        <v>0</v>
      </c>
      <c r="C89" s="10">
        <f t="shared" si="1"/>
        <v>143</v>
      </c>
      <c r="D89" s="15">
        <f t="shared" si="4"/>
        <v>0</v>
      </c>
      <c r="F89">
        <f t="shared" si="3"/>
        <v>0</v>
      </c>
    </row>
    <row r="90" spans="1:6" x14ac:dyDescent="0.25">
      <c r="A90" s="12" t="s">
        <v>0</v>
      </c>
      <c r="B90" s="7">
        <f>SUM(3+5+3+3+2)</f>
        <v>16</v>
      </c>
      <c r="C90" s="10">
        <f t="shared" si="1"/>
        <v>143</v>
      </c>
      <c r="D90" s="15">
        <f t="shared" si="4"/>
        <v>0.11188811188811189</v>
      </c>
      <c r="F90">
        <f>SUM(3+5+3+3+2)</f>
        <v>16</v>
      </c>
    </row>
    <row r="91" spans="1:6" x14ac:dyDescent="0.25">
      <c r="A91" s="12" t="s">
        <v>1</v>
      </c>
      <c r="B91" s="7">
        <f>SUM(3+2+2+2+7+1)</f>
        <v>17</v>
      </c>
      <c r="C91" s="10">
        <f t="shared" si="1"/>
        <v>143</v>
      </c>
      <c r="D91" s="15">
        <f t="shared" si="4"/>
        <v>0.11888111888111888</v>
      </c>
      <c r="F91">
        <f>SUM(3+2+2+2+7+1)</f>
        <v>17</v>
      </c>
    </row>
    <row r="92" spans="1:6" x14ac:dyDescent="0.25">
      <c r="A92" s="12" t="s">
        <v>2</v>
      </c>
      <c r="B92" s="7">
        <f>SUM(1+1+2+2+3+2)</f>
        <v>11</v>
      </c>
      <c r="C92" s="10">
        <f t="shared" si="1"/>
        <v>143</v>
      </c>
      <c r="D92" s="15">
        <f t="shared" si="4"/>
        <v>7.6923076923076927E-2</v>
      </c>
      <c r="F92">
        <f>SUM(1+1+2+2+3+2)</f>
        <v>11</v>
      </c>
    </row>
    <row r="93" spans="1:6" x14ac:dyDescent="0.25">
      <c r="A93" s="12" t="s">
        <v>3</v>
      </c>
      <c r="B93" s="7">
        <f>SUM(16+1+5+13+3+20+20)</f>
        <v>78</v>
      </c>
      <c r="C93" s="10">
        <f t="shared" si="1"/>
        <v>143</v>
      </c>
      <c r="D93" s="15">
        <f t="shared" si="4"/>
        <v>0.54545454545454541</v>
      </c>
      <c r="F93">
        <f>SUM(16+1+5+13+3+20+20)</f>
        <v>78</v>
      </c>
    </row>
    <row r="94" spans="1:6" x14ac:dyDescent="0.25">
      <c r="A94" s="19"/>
      <c r="B94" s="23">
        <f>SUM(B89:B93)</f>
        <v>122</v>
      </c>
      <c r="C94" s="21">
        <f t="shared" si="1"/>
        <v>143</v>
      </c>
      <c r="D94" s="22">
        <f t="shared" si="4"/>
        <v>0.85314685314685312</v>
      </c>
      <c r="E94" s="27">
        <f>D94+D88</f>
        <v>1</v>
      </c>
    </row>
    <row r="95" spans="1:6" x14ac:dyDescent="0.25">
      <c r="A95" s="12"/>
      <c r="B95" s="24"/>
      <c r="C95" s="25"/>
      <c r="D95" s="26"/>
      <c r="E95" s="14"/>
    </row>
    <row r="96" spans="1:6" x14ac:dyDescent="0.25">
      <c r="A96" s="3" t="s">
        <v>19</v>
      </c>
      <c r="B96" s="4"/>
      <c r="C96" s="4"/>
      <c r="D96" s="16"/>
    </row>
    <row r="97" spans="1:6" x14ac:dyDescent="0.25">
      <c r="A97" s="9">
        <v>10</v>
      </c>
      <c r="B97" s="8"/>
      <c r="C97" s="10">
        <f>SUM(B98:B103)</f>
        <v>144</v>
      </c>
      <c r="D97" s="17">
        <f t="shared" si="4"/>
        <v>0</v>
      </c>
      <c r="F97">
        <f>SUM(F88:F93)</f>
        <v>143</v>
      </c>
    </row>
    <row r="98" spans="1:6" x14ac:dyDescent="0.25">
      <c r="A98" s="19">
        <v>1</v>
      </c>
      <c r="B98" s="20">
        <f>SUM(2+2+1+2+1+1)</f>
        <v>9</v>
      </c>
      <c r="C98" s="21">
        <f t="shared" si="1"/>
        <v>144</v>
      </c>
      <c r="D98" s="22">
        <f t="shared" si="4"/>
        <v>6.25E-2</v>
      </c>
      <c r="E98" s="29"/>
      <c r="F98">
        <f>SUM(2+2+1+2+1+1)</f>
        <v>9</v>
      </c>
    </row>
    <row r="99" spans="1:6" x14ac:dyDescent="0.25">
      <c r="A99" s="12">
        <v>2</v>
      </c>
      <c r="B99" s="7">
        <f t="shared" si="0"/>
        <v>0</v>
      </c>
      <c r="C99" s="10">
        <f t="shared" si="1"/>
        <v>144</v>
      </c>
      <c r="D99" s="15">
        <f t="shared" si="4"/>
        <v>0</v>
      </c>
      <c r="F99">
        <f t="shared" si="3"/>
        <v>0</v>
      </c>
    </row>
    <row r="100" spans="1:6" x14ac:dyDescent="0.25">
      <c r="A100" s="12" t="s">
        <v>0</v>
      </c>
      <c r="B100" s="7">
        <f>SUM(1+2+6+1+2)</f>
        <v>12</v>
      </c>
      <c r="C100" s="10">
        <f t="shared" ref="C100:C134" si="6">C99</f>
        <v>144</v>
      </c>
      <c r="D100" s="15">
        <f t="shared" ref="D100:D134" si="7">SUM(B100/C100)*100%</f>
        <v>8.3333333333333329E-2</v>
      </c>
      <c r="F100">
        <f>SUM(1+2+6+1+2)</f>
        <v>12</v>
      </c>
    </row>
    <row r="101" spans="1:6" x14ac:dyDescent="0.25">
      <c r="A101" s="12" t="s">
        <v>1</v>
      </c>
      <c r="B101" s="7">
        <f>SUM(1+4+5+2+3)</f>
        <v>15</v>
      </c>
      <c r="C101" s="10">
        <f t="shared" si="6"/>
        <v>144</v>
      </c>
      <c r="D101" s="15">
        <f t="shared" si="7"/>
        <v>0.10416666666666667</v>
      </c>
      <c r="F101">
        <f>SUM(1+4+5+2+3)</f>
        <v>15</v>
      </c>
    </row>
    <row r="102" spans="1:6" x14ac:dyDescent="0.25">
      <c r="A102" s="12" t="s">
        <v>2</v>
      </c>
      <c r="B102" s="7">
        <f>SUM(1+4+16+4+4)</f>
        <v>29</v>
      </c>
      <c r="C102" s="10">
        <f t="shared" si="6"/>
        <v>144</v>
      </c>
      <c r="D102" s="15">
        <f t="shared" si="7"/>
        <v>0.2013888888888889</v>
      </c>
      <c r="F102">
        <f>SUM(1+4+16+4+4)</f>
        <v>29</v>
      </c>
    </row>
    <row r="103" spans="1:6" x14ac:dyDescent="0.25">
      <c r="A103" s="12" t="s">
        <v>3</v>
      </c>
      <c r="B103" s="7">
        <f>SUM(20+18+17+3+14+6+1)</f>
        <v>79</v>
      </c>
      <c r="C103" s="10">
        <f t="shared" si="6"/>
        <v>144</v>
      </c>
      <c r="D103" s="15">
        <f t="shared" si="7"/>
        <v>0.54861111111111116</v>
      </c>
      <c r="F103">
        <f>SUM(20+18+17+3+14+6+1)</f>
        <v>79</v>
      </c>
    </row>
    <row r="104" spans="1:6" x14ac:dyDescent="0.25">
      <c r="A104" s="19"/>
      <c r="B104" s="23">
        <f>SUM(B99:B103)</f>
        <v>135</v>
      </c>
      <c r="C104" s="21">
        <f t="shared" si="6"/>
        <v>144</v>
      </c>
      <c r="D104" s="22">
        <f t="shared" si="7"/>
        <v>0.9375</v>
      </c>
      <c r="E104" s="27">
        <f>D104+D98</f>
        <v>1</v>
      </c>
    </row>
    <row r="105" spans="1:6" x14ac:dyDescent="0.25">
      <c r="A105" s="12"/>
      <c r="B105" s="24"/>
      <c r="C105" s="25"/>
      <c r="D105" s="26"/>
      <c r="E105" s="14"/>
    </row>
    <row r="106" spans="1:6" x14ac:dyDescent="0.25">
      <c r="A106" s="3" t="s">
        <v>20</v>
      </c>
      <c r="B106" s="4"/>
      <c r="C106" s="4"/>
      <c r="D106" s="16"/>
    </row>
    <row r="107" spans="1:6" x14ac:dyDescent="0.25">
      <c r="A107" s="9">
        <v>11</v>
      </c>
      <c r="B107" s="8"/>
      <c r="C107" s="10">
        <f>SUM(B108:B113)</f>
        <v>140</v>
      </c>
      <c r="D107" s="17">
        <f t="shared" si="7"/>
        <v>0</v>
      </c>
      <c r="F107">
        <f>SUM(F98:F103)</f>
        <v>144</v>
      </c>
    </row>
    <row r="108" spans="1:6" x14ac:dyDescent="0.25">
      <c r="A108" s="19">
        <v>1</v>
      </c>
      <c r="B108" s="20">
        <f>SUM(2+2+1)</f>
        <v>5</v>
      </c>
      <c r="C108" s="21">
        <f t="shared" si="6"/>
        <v>140</v>
      </c>
      <c r="D108" s="28">
        <f t="shared" si="7"/>
        <v>3.5714285714285712E-2</v>
      </c>
      <c r="F108">
        <f>SUM(2+2+1)</f>
        <v>5</v>
      </c>
    </row>
    <row r="109" spans="1:6" x14ac:dyDescent="0.25">
      <c r="A109" s="12">
        <v>2</v>
      </c>
      <c r="B109" s="7">
        <f t="shared" ref="B109:B129" si="8">SUM(0+0)</f>
        <v>0</v>
      </c>
      <c r="C109" s="10">
        <f t="shared" si="6"/>
        <v>140</v>
      </c>
      <c r="D109" s="15">
        <f t="shared" si="7"/>
        <v>0</v>
      </c>
      <c r="F109">
        <f t="shared" ref="F109:F129" si="9">SUM(0+0)</f>
        <v>0</v>
      </c>
    </row>
    <row r="110" spans="1:6" x14ac:dyDescent="0.25">
      <c r="A110" s="12" t="s">
        <v>0</v>
      </c>
      <c r="B110" s="7">
        <f>SUM(2+1+2+4+2+3)</f>
        <v>14</v>
      </c>
      <c r="C110" s="10">
        <f t="shared" si="6"/>
        <v>140</v>
      </c>
      <c r="D110" s="15">
        <f t="shared" si="7"/>
        <v>0.1</v>
      </c>
      <c r="F110">
        <f>SUM(2+1+2+4+2+3)</f>
        <v>14</v>
      </c>
    </row>
    <row r="111" spans="1:6" x14ac:dyDescent="0.25">
      <c r="A111" s="12" t="s">
        <v>1</v>
      </c>
      <c r="B111" s="7">
        <f>SUM(5+3+1+2+12)</f>
        <v>23</v>
      </c>
      <c r="C111" s="10">
        <f t="shared" si="6"/>
        <v>140</v>
      </c>
      <c r="D111" s="15">
        <f t="shared" si="7"/>
        <v>0.16428571428571428</v>
      </c>
      <c r="F111">
        <f>SUM(5+3+1+2+12)</f>
        <v>23</v>
      </c>
    </row>
    <row r="112" spans="1:6" x14ac:dyDescent="0.25">
      <c r="A112" s="12" t="s">
        <v>2</v>
      </c>
      <c r="B112" s="7">
        <f>SUM(1+6+2+3+17)</f>
        <v>29</v>
      </c>
      <c r="C112" s="10">
        <f t="shared" si="6"/>
        <v>140</v>
      </c>
      <c r="D112" s="15">
        <f t="shared" si="7"/>
        <v>0.20714285714285716</v>
      </c>
      <c r="F112">
        <f>SUM(1+6+2+3+17)</f>
        <v>29</v>
      </c>
    </row>
    <row r="113" spans="1:6" x14ac:dyDescent="0.25">
      <c r="A113" s="12" t="s">
        <v>3</v>
      </c>
      <c r="B113" s="7">
        <f>SUM(15+1+4+13+5+20+11)</f>
        <v>69</v>
      </c>
      <c r="C113" s="10">
        <f t="shared" si="6"/>
        <v>140</v>
      </c>
      <c r="D113" s="15">
        <f t="shared" si="7"/>
        <v>0.49285714285714288</v>
      </c>
      <c r="F113">
        <f>SUM(15+1+4+13+5+20+11)</f>
        <v>69</v>
      </c>
    </row>
    <row r="114" spans="1:6" x14ac:dyDescent="0.25">
      <c r="A114" s="19"/>
      <c r="B114" s="23">
        <f>SUM(B109:B113)</f>
        <v>135</v>
      </c>
      <c r="C114" s="21">
        <f t="shared" si="6"/>
        <v>140</v>
      </c>
      <c r="D114" s="22">
        <f t="shared" si="7"/>
        <v>0.9642857142857143</v>
      </c>
      <c r="E114" s="27">
        <f>D114+D108</f>
        <v>1</v>
      </c>
    </row>
    <row r="115" spans="1:6" x14ac:dyDescent="0.25">
      <c r="A115" s="19"/>
      <c r="B115" s="23"/>
      <c r="C115" s="21"/>
      <c r="D115" s="30"/>
      <c r="E115" s="27"/>
    </row>
    <row r="116" spans="1:6" x14ac:dyDescent="0.25">
      <c r="A116" s="3" t="s">
        <v>21</v>
      </c>
      <c r="B116" s="4"/>
      <c r="C116" s="4"/>
      <c r="D116" s="16"/>
    </row>
    <row r="117" spans="1:6" x14ac:dyDescent="0.25">
      <c r="A117" s="9">
        <v>12</v>
      </c>
      <c r="B117" s="8"/>
      <c r="C117" s="10">
        <f>SUM(B118:B123)</f>
        <v>146</v>
      </c>
      <c r="D117" s="17"/>
      <c r="F117">
        <f>SUM(F108:F113)</f>
        <v>140</v>
      </c>
    </row>
    <row r="118" spans="1:6" x14ac:dyDescent="0.25">
      <c r="A118" s="19">
        <v>1</v>
      </c>
      <c r="B118" s="20">
        <f>SUM(2+2+1+2+1+5)</f>
        <v>13</v>
      </c>
      <c r="C118" s="21">
        <f t="shared" si="6"/>
        <v>146</v>
      </c>
      <c r="D118" s="22">
        <f t="shared" si="7"/>
        <v>8.9041095890410954E-2</v>
      </c>
      <c r="E118" s="29"/>
      <c r="F118">
        <f>SUM(2+2+1+2+1+5)</f>
        <v>13</v>
      </c>
    </row>
    <row r="119" spans="1:6" x14ac:dyDescent="0.25">
      <c r="A119" s="12">
        <v>2</v>
      </c>
      <c r="B119" s="7">
        <f t="shared" si="8"/>
        <v>0</v>
      </c>
      <c r="C119" s="10">
        <f t="shared" si="6"/>
        <v>146</v>
      </c>
      <c r="D119" s="15">
        <f t="shared" si="7"/>
        <v>0</v>
      </c>
      <c r="F119">
        <f t="shared" si="9"/>
        <v>0</v>
      </c>
    </row>
    <row r="120" spans="1:6" x14ac:dyDescent="0.25">
      <c r="A120" s="12" t="s">
        <v>0</v>
      </c>
      <c r="B120" s="7">
        <f>SUM(3+3+1+2)</f>
        <v>9</v>
      </c>
      <c r="C120" s="10">
        <f t="shared" si="6"/>
        <v>146</v>
      </c>
      <c r="D120" s="15">
        <f t="shared" si="7"/>
        <v>6.1643835616438353E-2</v>
      </c>
      <c r="F120">
        <f>SUM(3+3+1+2)</f>
        <v>9</v>
      </c>
    </row>
    <row r="121" spans="1:6" x14ac:dyDescent="0.25">
      <c r="A121" s="12" t="s">
        <v>1</v>
      </c>
      <c r="B121" s="7">
        <f>SUM(3+3+2+1+1)</f>
        <v>10</v>
      </c>
      <c r="C121" s="10">
        <f t="shared" si="6"/>
        <v>146</v>
      </c>
      <c r="D121" s="15">
        <f t="shared" si="7"/>
        <v>6.8493150684931503E-2</v>
      </c>
      <c r="F121">
        <f>SUM(3+3+2+1+1)</f>
        <v>10</v>
      </c>
    </row>
    <row r="122" spans="1:6" x14ac:dyDescent="0.25">
      <c r="A122" s="12" t="s">
        <v>2</v>
      </c>
      <c r="B122" s="7">
        <f>SUM(3+25+7+3+7)</f>
        <v>45</v>
      </c>
      <c r="C122" s="10">
        <f t="shared" si="6"/>
        <v>146</v>
      </c>
      <c r="D122" s="15">
        <f t="shared" si="7"/>
        <v>0.30821917808219179</v>
      </c>
      <c r="F122">
        <f>SUM(3+25+7+3+7)</f>
        <v>45</v>
      </c>
    </row>
    <row r="123" spans="1:6" x14ac:dyDescent="0.25">
      <c r="A123" s="12" t="s">
        <v>3</v>
      </c>
      <c r="B123" s="7">
        <f>SUM(15+14+5+4+14+1+16)</f>
        <v>69</v>
      </c>
      <c r="C123" s="10">
        <f t="shared" si="6"/>
        <v>146</v>
      </c>
      <c r="D123" s="15">
        <f t="shared" si="7"/>
        <v>0.4726027397260274</v>
      </c>
      <c r="F123">
        <f>SUM(15+14+5+4+14+1+16)</f>
        <v>69</v>
      </c>
    </row>
    <row r="124" spans="1:6" x14ac:dyDescent="0.25">
      <c r="A124" s="19"/>
      <c r="B124" s="23">
        <f>SUM(B119:B123)</f>
        <v>133</v>
      </c>
      <c r="C124" s="21">
        <f t="shared" si="6"/>
        <v>146</v>
      </c>
      <c r="D124" s="22">
        <f t="shared" si="7"/>
        <v>0.91095890410958902</v>
      </c>
      <c r="E124" s="27">
        <f>D124+D118</f>
        <v>1</v>
      </c>
    </row>
    <row r="125" spans="1:6" x14ac:dyDescent="0.25">
      <c r="A125" s="12"/>
      <c r="B125" s="24"/>
      <c r="C125" s="25"/>
      <c r="D125" s="26"/>
      <c r="E125" s="14"/>
    </row>
    <row r="126" spans="1:6" x14ac:dyDescent="0.25">
      <c r="A126" s="3" t="s">
        <v>22</v>
      </c>
      <c r="B126" s="4"/>
      <c r="C126" s="4"/>
      <c r="D126" s="16"/>
    </row>
    <row r="127" spans="1:6" x14ac:dyDescent="0.25">
      <c r="A127" s="9">
        <v>13</v>
      </c>
      <c r="B127" s="8"/>
      <c r="C127" s="10">
        <f>SUM(B128:B133)</f>
        <v>125</v>
      </c>
      <c r="D127" s="17"/>
      <c r="F127">
        <f>SUM(F118:F123)</f>
        <v>146</v>
      </c>
    </row>
    <row r="128" spans="1:6" x14ac:dyDescent="0.25">
      <c r="A128" s="19">
        <v>1</v>
      </c>
      <c r="B128" s="20">
        <f>SUM(2+1+1+2+1)</f>
        <v>7</v>
      </c>
      <c r="C128" s="21">
        <f t="shared" si="6"/>
        <v>125</v>
      </c>
      <c r="D128" s="22">
        <f t="shared" si="7"/>
        <v>5.6000000000000001E-2</v>
      </c>
      <c r="F128">
        <f>SUM(2+1+1+2+1)</f>
        <v>7</v>
      </c>
    </row>
    <row r="129" spans="1:6" x14ac:dyDescent="0.25">
      <c r="A129" s="12">
        <v>2</v>
      </c>
      <c r="B129" s="7">
        <f t="shared" si="8"/>
        <v>0</v>
      </c>
      <c r="C129" s="10">
        <f t="shared" si="6"/>
        <v>125</v>
      </c>
      <c r="D129" s="15">
        <f t="shared" si="7"/>
        <v>0</v>
      </c>
      <c r="F129">
        <f t="shared" si="9"/>
        <v>0</v>
      </c>
    </row>
    <row r="130" spans="1:6" x14ac:dyDescent="0.25">
      <c r="A130" s="12" t="s">
        <v>0</v>
      </c>
      <c r="B130" s="7">
        <f>SUM(1+2+2)</f>
        <v>5</v>
      </c>
      <c r="C130" s="10">
        <f t="shared" si="6"/>
        <v>125</v>
      </c>
      <c r="D130" s="15">
        <f t="shared" si="7"/>
        <v>0.04</v>
      </c>
      <c r="F130">
        <f>SUM(1+2+2)</f>
        <v>5</v>
      </c>
    </row>
    <row r="131" spans="1:6" x14ac:dyDescent="0.25">
      <c r="A131" s="12" t="s">
        <v>1</v>
      </c>
      <c r="B131" s="7">
        <f>SUM(2+2+3+1)</f>
        <v>8</v>
      </c>
      <c r="C131" s="10">
        <f t="shared" si="6"/>
        <v>125</v>
      </c>
      <c r="D131" s="15">
        <f t="shared" si="7"/>
        <v>6.4000000000000001E-2</v>
      </c>
      <c r="F131">
        <f>SUM(2+2+3+1)</f>
        <v>8</v>
      </c>
    </row>
    <row r="132" spans="1:6" x14ac:dyDescent="0.25">
      <c r="A132" s="12" t="s">
        <v>2</v>
      </c>
      <c r="B132" s="7">
        <f>SUM(5+4+23+4+1+5)</f>
        <v>42</v>
      </c>
      <c r="C132" s="10">
        <f t="shared" si="6"/>
        <v>125</v>
      </c>
      <c r="D132" s="15">
        <f t="shared" si="7"/>
        <v>0.33600000000000002</v>
      </c>
      <c r="F132">
        <f>SUM(5+4+23+4+1+5)</f>
        <v>42</v>
      </c>
    </row>
    <row r="133" spans="1:6" x14ac:dyDescent="0.25">
      <c r="A133" s="12" t="s">
        <v>3</v>
      </c>
      <c r="B133" s="7">
        <f>SUM(7+13+9+20+1+5+8)</f>
        <v>63</v>
      </c>
      <c r="C133" s="10">
        <f t="shared" si="6"/>
        <v>125</v>
      </c>
      <c r="D133" s="15">
        <f t="shared" si="7"/>
        <v>0.504</v>
      </c>
      <c r="F133">
        <f>SUM(7+13+9+20+1+5+8)</f>
        <v>63</v>
      </c>
    </row>
    <row r="134" spans="1:6" x14ac:dyDescent="0.25">
      <c r="A134" s="31"/>
      <c r="B134" s="23">
        <f>SUM(B129:B133)</f>
        <v>118</v>
      </c>
      <c r="C134" s="21">
        <f t="shared" si="6"/>
        <v>125</v>
      </c>
      <c r="D134" s="22">
        <f t="shared" si="7"/>
        <v>0.94399999999999995</v>
      </c>
      <c r="E134" s="27">
        <f>D128+D134</f>
        <v>1</v>
      </c>
      <c r="F134">
        <f>SUM(F128:F133)</f>
        <v>125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Simpes</dc:creator>
  <cp:lastModifiedBy>Simpes</cp:lastModifiedBy>
  <dcterms:created xsi:type="dcterms:W3CDTF">2023-06-20T11:49:21Z</dcterms:created>
  <dcterms:modified xsi:type="dcterms:W3CDTF">2023-06-20T15:01:42Z</dcterms:modified>
</cp:coreProperties>
</file>